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-Blended-Learning\KLR - Internes Rechnungswesen\KLR Kostenstellenrechnung BAB und IBL\"/>
    </mc:Choice>
  </mc:AlternateContent>
  <bookViews>
    <workbookView xWindow="0" yWindow="0" windowWidth="28800" windowHeight="13650"/>
  </bookViews>
  <sheets>
    <sheet name="BAB" sheetId="1" r:id="rId1"/>
    <sheet name="IBL - Solver" sheetId="2" r:id="rId2"/>
    <sheet name="Tabelle3" sheetId="3" r:id="rId3"/>
  </sheets>
  <definedNames>
    <definedName name="solver_adj" localSheetId="1" hidden="1">'IBL - Solver'!$B$4:$C$4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'IBL - Solver'!$E$5</definedName>
    <definedName name="solver_lhs2" localSheetId="1" hidden="1">'IBL - Solver'!$E$6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2</definedName>
    <definedName name="solver_nwt" localSheetId="1" hidden="1">1</definedName>
    <definedName name="solver_opt" localSheetId="1" hidden="1">'IBL - Solver'!$F$4</definedName>
    <definedName name="solver_pre" localSheetId="1" hidden="1">0.000001</definedName>
    <definedName name="solver_rbv" localSheetId="1" hidden="1">1</definedName>
    <definedName name="solver_rel1" localSheetId="1" hidden="1">2</definedName>
    <definedName name="solver_rel2" localSheetId="1" hidden="1">2</definedName>
    <definedName name="solver_rhs1" localSheetId="1" hidden="1">0</definedName>
    <definedName name="solver_rhs2" localSheetId="1" hidden="1">0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2</definedName>
    <definedName name="solver_val" localSheetId="1" hidden="1">0</definedName>
    <definedName name="solver_ver" localSheetId="1" hidden="1">3</definedName>
  </definedNames>
  <calcPr calcId="171027"/>
</workbook>
</file>

<file path=xl/calcChain.xml><?xml version="1.0" encoding="utf-8"?>
<calcChain xmlns="http://schemas.openxmlformats.org/spreadsheetml/2006/main">
  <c r="E6" i="2" l="1"/>
  <c r="E5" i="2"/>
  <c r="F4" i="2"/>
  <c r="E25" i="1"/>
  <c r="K5" i="1"/>
  <c r="K6" i="1"/>
  <c r="K7" i="1"/>
  <c r="K8" i="1"/>
  <c r="K9" i="1"/>
  <c r="K10" i="1"/>
  <c r="K11" i="1"/>
  <c r="K15" i="1"/>
  <c r="K16" i="1"/>
  <c r="K20" i="1"/>
  <c r="K21" i="1"/>
  <c r="D11" i="1"/>
  <c r="D9" i="1"/>
  <c r="D23" i="1" s="1"/>
  <c r="E19" i="1"/>
  <c r="D17" i="1"/>
  <c r="F18" i="1" s="1"/>
  <c r="D14" i="1"/>
  <c r="K14" i="1" s="1"/>
  <c r="D13" i="1"/>
  <c r="K13" i="1" s="1"/>
  <c r="D12" i="1"/>
  <c r="K12" i="1" s="1"/>
  <c r="D8" i="1"/>
  <c r="J8" i="1"/>
  <c r="F19" i="1" l="1"/>
  <c r="G19" i="1" s="1"/>
  <c r="H19" i="1" s="1"/>
  <c r="I19" i="1" s="1"/>
  <c r="J19" i="1" s="1"/>
  <c r="J18" i="1"/>
  <c r="J22" i="1" s="1"/>
  <c r="D22" i="1"/>
  <c r="I18" i="1"/>
  <c r="I22" i="1" s="1"/>
  <c r="H18" i="1"/>
  <c r="H22" i="1" s="1"/>
  <c r="G18" i="1"/>
  <c r="E18" i="1"/>
  <c r="K17" i="1"/>
  <c r="D24" i="1"/>
  <c r="F22" i="1" l="1"/>
  <c r="E22" i="1"/>
  <c r="K18" i="1"/>
  <c r="K19" i="1"/>
  <c r="K22" i="1"/>
  <c r="G22" i="1"/>
  <c r="E26" i="1" l="1"/>
  <c r="I27" i="1" l="1"/>
  <c r="I28" i="1" s="1"/>
  <c r="G27" i="1"/>
  <c r="G28" i="1" s="1"/>
  <c r="H27" i="1"/>
  <c r="H28" i="1" s="1"/>
  <c r="J27" i="1"/>
  <c r="J28" i="1" s="1"/>
  <c r="F27" i="1"/>
  <c r="F28" i="1" l="1"/>
  <c r="K28" i="1" s="1"/>
  <c r="K27" i="1"/>
</calcChain>
</file>

<file path=xl/sharedStrings.xml><?xml version="1.0" encoding="utf-8"?>
<sst xmlns="http://schemas.openxmlformats.org/spreadsheetml/2006/main" count="46" uniqueCount="46">
  <si>
    <t>Kostenartenrechnung</t>
  </si>
  <si>
    <t>aufwandsgleiche Kosten</t>
  </si>
  <si>
    <t>kalkulatorischen Kosten</t>
  </si>
  <si>
    <t>Personalkosten</t>
  </si>
  <si>
    <t>Materialkosten</t>
  </si>
  <si>
    <t>Fremdleistungskosten</t>
  </si>
  <si>
    <t>Steuern, Gebühren, Abgaben</t>
  </si>
  <si>
    <t>kalk. Abschreibung</t>
  </si>
  <si>
    <t>kalk. Wagnisse</t>
  </si>
  <si>
    <t>kalk. Unternehmerlohn</t>
  </si>
  <si>
    <t>kalk. Miete</t>
  </si>
  <si>
    <t>VorKST</t>
  </si>
  <si>
    <t>EndKST</t>
  </si>
  <si>
    <t>VKST1</t>
  </si>
  <si>
    <t>EKST3</t>
  </si>
  <si>
    <t>EKST4</t>
  </si>
  <si>
    <t>EKST2</t>
  </si>
  <si>
    <t>EKST5</t>
  </si>
  <si>
    <t>Zimmerei</t>
  </si>
  <si>
    <t>Dachdecker</t>
  </si>
  <si>
    <t>Klemptner</t>
  </si>
  <si>
    <t>Trockenbau</t>
  </si>
  <si>
    <t>Verwaltung</t>
  </si>
  <si>
    <t>Arbeitsvorbereitung</t>
  </si>
  <si>
    <t xml:space="preserve">   Lohn (EK)</t>
  </si>
  <si>
    <t xml:space="preserve">   Gehälter (GK)</t>
  </si>
  <si>
    <t xml:space="preserve">   Material EK</t>
  </si>
  <si>
    <t xml:space="preserve">   Mat-GK</t>
  </si>
  <si>
    <t>kalk. Zinsen</t>
  </si>
  <si>
    <t>Gemeinkosten</t>
  </si>
  <si>
    <t>Einzelkosten</t>
  </si>
  <si>
    <t>k1</t>
  </si>
  <si>
    <t>k2</t>
  </si>
  <si>
    <t>const</t>
  </si>
  <si>
    <t>ZZ</t>
  </si>
  <si>
    <t>Erg</t>
  </si>
  <si>
    <t>soll Null sein</t>
  </si>
  <si>
    <t>GL 1</t>
  </si>
  <si>
    <t>GL 2</t>
  </si>
  <si>
    <t>EKST6</t>
  </si>
  <si>
    <t>Dachbau-Unternehmen</t>
  </si>
  <si>
    <t>Sekundäre Kosten / Verrechnung der Arbeitsvorbereitung</t>
  </si>
  <si>
    <t>Summe</t>
  </si>
  <si>
    <t>Die Arbeitsvorbereitung leistet für die Kostenstelle … Stunden.</t>
  </si>
  <si>
    <t>Verrechnungssatz der Arbeitsvorbereitung</t>
  </si>
  <si>
    <r>
      <t>Kostenstellen</t>
    </r>
    <r>
      <rPr>
        <sz val="11"/>
        <color theme="1"/>
        <rFont val="Arial"/>
        <family val="2"/>
      </rPr>
      <t>: In der Kostenstellenrechnung werden nur(!) die Kostenträgergemeinkosten verrechnet.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</si>
</sst>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_-* #,##0\ _€_-;\-* #,##0\ _€_-;_-* &quot;-&quot;??\ _€_-;_-@_-"/>
    <numFmt numFmtId="165" formatCode="0&quot; Std.&quot;"/>
    <numFmt numFmtId="166" formatCode="0.00&quot; €/Std.&quot;"/>
    <numFmt numFmtId="167" formatCode="0.000"/>
  </numFmts>
  <fonts count="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/>
    <xf numFmtId="0" fontId="0" fillId="2" borderId="0" xfId="0" applyFill="1" applyBorder="1"/>
    <xf numFmtId="0" fontId="1" fillId="2" borderId="2" xfId="0" applyFont="1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" fillId="0" borderId="2" xfId="0" applyFont="1" applyBorder="1"/>
    <xf numFmtId="164" fontId="0" fillId="0" borderId="5" xfId="1" applyNumberFormat="1" applyFont="1" applyBorder="1"/>
    <xf numFmtId="164" fontId="0" fillId="0" borderId="0" xfId="1" applyNumberFormat="1" applyFont="1"/>
    <xf numFmtId="164" fontId="0" fillId="0" borderId="10" xfId="1" applyNumberFormat="1" applyFont="1" applyBorder="1"/>
    <xf numFmtId="164" fontId="0" fillId="0" borderId="10" xfId="1" applyNumberFormat="1" applyFont="1" applyFill="1" applyBorder="1"/>
    <xf numFmtId="43" fontId="0" fillId="2" borderId="3" xfId="1" applyFont="1" applyFill="1" applyBorder="1"/>
    <xf numFmtId="43" fontId="0" fillId="2" borderId="0" xfId="1" applyFont="1" applyFill="1" applyBorder="1"/>
    <xf numFmtId="43" fontId="1" fillId="2" borderId="1" xfId="1" applyFont="1" applyFill="1" applyBorder="1"/>
    <xf numFmtId="0" fontId="3" fillId="3" borderId="0" xfId="0" applyFont="1" applyFill="1" applyBorder="1"/>
    <xf numFmtId="43" fontId="3" fillId="3" borderId="0" xfId="1" applyFont="1" applyFill="1" applyBorder="1"/>
    <xf numFmtId="164" fontId="3" fillId="3" borderId="10" xfId="1" applyNumberFormat="1" applyFont="1" applyFill="1" applyBorder="1"/>
    <xf numFmtId="164" fontId="1" fillId="0" borderId="11" xfId="1" applyNumberFormat="1" applyFont="1" applyBorder="1"/>
    <xf numFmtId="0" fontId="1" fillId="3" borderId="8" xfId="0" applyFont="1" applyFill="1" applyBorder="1"/>
    <xf numFmtId="43" fontId="1" fillId="3" borderId="8" xfId="0" applyNumberFormat="1" applyFont="1" applyFill="1" applyBorder="1"/>
    <xf numFmtId="164" fontId="1" fillId="0" borderId="1" xfId="0" applyNumberFormat="1" applyFont="1" applyBorder="1"/>
    <xf numFmtId="164" fontId="1" fillId="0" borderId="0" xfId="0" applyNumberFormat="1" applyFont="1" applyFill="1" applyBorder="1"/>
    <xf numFmtId="0" fontId="0" fillId="3" borderId="14" xfId="0" applyFill="1" applyBorder="1" applyAlignment="1">
      <alignment horizontal="center" vertical="center"/>
    </xf>
    <xf numFmtId="167" fontId="0" fillId="3" borderId="17" xfId="0" applyNumberFormat="1" applyFill="1" applyBorder="1"/>
    <xf numFmtId="0" fontId="0" fillId="3" borderId="17" xfId="0" applyFill="1" applyBorder="1"/>
    <xf numFmtId="0" fontId="0" fillId="0" borderId="16" xfId="0" applyBorder="1" applyAlignment="1">
      <alignment horizontal="center" vertical="center"/>
    </xf>
    <xf numFmtId="164" fontId="0" fillId="0" borderId="16" xfId="1" applyNumberFormat="1" applyFont="1" applyBorder="1" applyAlignment="1">
      <alignment horizontal="center" vertical="center"/>
    </xf>
    <xf numFmtId="43" fontId="0" fillId="0" borderId="16" xfId="1" applyFont="1" applyBorder="1" applyAlignment="1">
      <alignment horizontal="center" vertical="center"/>
    </xf>
    <xf numFmtId="164" fontId="0" fillId="0" borderId="19" xfId="1" applyNumberFormat="1" applyFont="1" applyBorder="1"/>
    <xf numFmtId="164" fontId="0" fillId="0" borderId="19" xfId="1" applyNumberFormat="1" applyFont="1" applyFill="1" applyBorder="1"/>
    <xf numFmtId="164" fontId="1" fillId="0" borderId="13" xfId="1" applyNumberFormat="1" applyFont="1" applyBorder="1"/>
    <xf numFmtId="164" fontId="0" fillId="0" borderId="6" xfId="1" applyNumberFormat="1" applyFont="1" applyBorder="1"/>
    <xf numFmtId="164" fontId="1" fillId="0" borderId="12" xfId="0" applyNumberFormat="1" applyFont="1" applyBorder="1"/>
    <xf numFmtId="0" fontId="4" fillId="0" borderId="0" xfId="0" applyFont="1"/>
    <xf numFmtId="164" fontId="0" fillId="0" borderId="20" xfId="1" applyNumberFormat="1" applyFont="1" applyBorder="1"/>
    <xf numFmtId="164" fontId="3" fillId="3" borderId="20" xfId="1" applyNumberFormat="1" applyFont="1" applyFill="1" applyBorder="1"/>
    <xf numFmtId="164" fontId="1" fillId="0" borderId="1" xfId="1" applyNumberFormat="1" applyFont="1" applyBorder="1"/>
    <xf numFmtId="164" fontId="0" fillId="0" borderId="17" xfId="1" applyNumberFormat="1" applyFont="1" applyBorder="1"/>
    <xf numFmtId="164" fontId="3" fillId="3" borderId="17" xfId="1" applyNumberFormat="1" applyFont="1" applyFill="1" applyBorder="1"/>
    <xf numFmtId="0" fontId="0" fillId="4" borderId="0" xfId="0" applyFill="1"/>
    <xf numFmtId="164" fontId="0" fillId="4" borderId="0" xfId="1" applyNumberFormat="1" applyFont="1" applyFill="1"/>
    <xf numFmtId="164" fontId="0" fillId="4" borderId="6" xfId="1" applyNumberFormat="1" applyFont="1" applyFill="1" applyBorder="1"/>
    <xf numFmtId="164" fontId="1" fillId="4" borderId="13" xfId="1" applyNumberFormat="1" applyFont="1" applyFill="1" applyBorder="1"/>
    <xf numFmtId="0" fontId="4" fillId="4" borderId="0" xfId="0" applyFont="1" applyFill="1"/>
    <xf numFmtId="165" fontId="0" fillId="4" borderId="0" xfId="1" applyNumberFormat="1" applyFont="1" applyFill="1"/>
    <xf numFmtId="164" fontId="0" fillId="4" borderId="0" xfId="1" applyNumberFormat="1" applyFont="1" applyFill="1" applyAlignment="1">
      <alignment horizontal="center"/>
    </xf>
    <xf numFmtId="165" fontId="1" fillId="4" borderId="0" xfId="1" applyNumberFormat="1" applyFont="1" applyFill="1"/>
    <xf numFmtId="0" fontId="4" fillId="4" borderId="0" xfId="0" applyFont="1" applyFill="1" applyAlignment="1">
      <alignment horizontal="right"/>
    </xf>
    <xf numFmtId="166" fontId="1" fillId="4" borderId="0" xfId="1" applyNumberFormat="1" applyFont="1" applyFill="1"/>
    <xf numFmtId="164" fontId="1" fillId="2" borderId="12" xfId="1" applyNumberFormat="1" applyFont="1" applyFill="1" applyBorder="1"/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0" fillId="4" borderId="0" xfId="1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6" xfId="0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21</xdr:row>
      <xdr:rowOff>38100</xdr:rowOff>
    </xdr:from>
    <xdr:to>
      <xdr:col>4</xdr:col>
      <xdr:colOff>609600</xdr:colOff>
      <xdr:row>25</xdr:row>
      <xdr:rowOff>28575</xdr:rowOff>
    </xdr:to>
    <xdr:sp macro="" textlink="">
      <xdr:nvSpPr>
        <xdr:cNvPr id="2" name="Nach rechts gekrümmter Pfei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76625" y="3838575"/>
          <a:ext cx="504825" cy="723900"/>
        </a:xfrm>
        <a:prstGeom prst="curvedRightArrow">
          <a:avLst>
            <a:gd name="adj1" fmla="val 25000"/>
            <a:gd name="adj2" fmla="val 29031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tabSelected="1" zoomScale="80" zoomScaleNormal="80" workbookViewId="0">
      <selection activeCell="A2" sqref="A2"/>
    </sheetView>
  </sheetViews>
  <sheetFormatPr baseColWidth="10" defaultRowHeight="14.25" x14ac:dyDescent="0.2"/>
  <cols>
    <col min="1" max="1" width="2.25" customWidth="1"/>
    <col min="2" max="2" width="2.5" customWidth="1"/>
    <col min="3" max="3" width="24.25" customWidth="1"/>
    <col min="4" max="4" width="18.25" customWidth="1"/>
    <col min="5" max="9" width="16.875" customWidth="1"/>
    <col min="10" max="11" width="11.625" bestFit="1" customWidth="1"/>
  </cols>
  <sheetData>
    <row r="1" spans="1:12" ht="15" x14ac:dyDescent="0.25">
      <c r="E1" s="12" t="s">
        <v>45</v>
      </c>
      <c r="F1" s="8"/>
      <c r="G1" s="8"/>
      <c r="H1" s="8"/>
      <c r="I1" s="8"/>
      <c r="J1" s="9"/>
      <c r="K1" s="10"/>
      <c r="L1" s="11"/>
    </row>
    <row r="2" spans="1:12" x14ac:dyDescent="0.2">
      <c r="A2" s="39" t="s">
        <v>40</v>
      </c>
      <c r="E2" s="60" t="s">
        <v>11</v>
      </c>
      <c r="F2" s="68" t="s">
        <v>12</v>
      </c>
      <c r="G2" s="69"/>
      <c r="H2" s="69"/>
      <c r="I2" s="69"/>
      <c r="J2" s="70"/>
      <c r="K2" s="10"/>
      <c r="L2" s="11"/>
    </row>
    <row r="3" spans="1:12" x14ac:dyDescent="0.2">
      <c r="E3" s="56" t="s">
        <v>23</v>
      </c>
      <c r="F3" s="57" t="s">
        <v>18</v>
      </c>
      <c r="G3" s="58" t="s">
        <v>19</v>
      </c>
      <c r="H3" s="58" t="s">
        <v>20</v>
      </c>
      <c r="I3" s="58" t="s">
        <v>21</v>
      </c>
      <c r="J3" s="59" t="s">
        <v>22</v>
      </c>
      <c r="K3" s="10"/>
      <c r="L3" s="11"/>
    </row>
    <row r="4" spans="1:12" ht="15" thickBot="1" x14ac:dyDescent="0.25">
      <c r="E4" s="61" t="s">
        <v>13</v>
      </c>
      <c r="F4" s="62" t="s">
        <v>16</v>
      </c>
      <c r="G4" s="63" t="s">
        <v>14</v>
      </c>
      <c r="H4" s="63" t="s">
        <v>15</v>
      </c>
      <c r="I4" s="63" t="s">
        <v>17</v>
      </c>
      <c r="J4" s="64" t="s">
        <v>39</v>
      </c>
      <c r="K4" s="10"/>
      <c r="L4" s="11"/>
    </row>
    <row r="5" spans="1:12" ht="15" x14ac:dyDescent="0.25">
      <c r="A5" s="3" t="s">
        <v>0</v>
      </c>
      <c r="B5" s="4"/>
      <c r="C5" s="4"/>
      <c r="D5" s="17"/>
      <c r="E5" s="43"/>
      <c r="F5" s="40"/>
      <c r="G5" s="15"/>
      <c r="H5" s="15"/>
      <c r="I5" s="15"/>
      <c r="J5" s="34"/>
      <c r="K5" s="13" t="b">
        <f t="shared" ref="K5:K21" si="0">SUM(E5:J5)=D5</f>
        <v>1</v>
      </c>
      <c r="L5" s="11"/>
    </row>
    <row r="6" spans="1:12" x14ac:dyDescent="0.2">
      <c r="A6" s="5"/>
      <c r="B6" s="2" t="s">
        <v>1</v>
      </c>
      <c r="C6" s="2"/>
      <c r="D6" s="18"/>
      <c r="E6" s="43"/>
      <c r="F6" s="40"/>
      <c r="G6" s="15"/>
      <c r="H6" s="15"/>
      <c r="I6" s="15"/>
      <c r="J6" s="34"/>
      <c r="K6" s="13" t="b">
        <f t="shared" si="0"/>
        <v>1</v>
      </c>
      <c r="L6" s="11"/>
    </row>
    <row r="7" spans="1:12" x14ac:dyDescent="0.2">
      <c r="A7" s="5"/>
      <c r="B7" s="2"/>
      <c r="C7" s="2" t="s">
        <v>3</v>
      </c>
      <c r="D7" s="18"/>
      <c r="E7" s="43"/>
      <c r="F7" s="40"/>
      <c r="G7" s="15"/>
      <c r="H7" s="15"/>
      <c r="I7" s="15"/>
      <c r="J7" s="34"/>
      <c r="K7" s="13" t="b">
        <f t="shared" si="0"/>
        <v>1</v>
      </c>
      <c r="L7" s="11"/>
    </row>
    <row r="8" spans="1:12" x14ac:dyDescent="0.2">
      <c r="A8" s="5"/>
      <c r="B8" s="2"/>
      <c r="C8" s="2" t="s">
        <v>25</v>
      </c>
      <c r="D8" s="18">
        <f>SUM(E8:J8)</f>
        <v>247000</v>
      </c>
      <c r="E8" s="43">
        <v>25000</v>
      </c>
      <c r="F8" s="40">
        <v>45000</v>
      </c>
      <c r="G8" s="15">
        <v>42000</v>
      </c>
      <c r="H8" s="16">
        <v>40000</v>
      </c>
      <c r="I8" s="16">
        <v>35000</v>
      </c>
      <c r="J8" s="34">
        <f>25000+35000</f>
        <v>60000</v>
      </c>
      <c r="K8" s="13" t="b">
        <f t="shared" si="0"/>
        <v>1</v>
      </c>
      <c r="L8" s="11"/>
    </row>
    <row r="9" spans="1:12" x14ac:dyDescent="0.2">
      <c r="A9" s="5"/>
      <c r="B9" s="2"/>
      <c r="C9" s="20" t="s">
        <v>24</v>
      </c>
      <c r="D9" s="21">
        <f>SUM(E9:I9)</f>
        <v>500000</v>
      </c>
      <c r="E9" s="44"/>
      <c r="F9" s="41">
        <v>200000</v>
      </c>
      <c r="G9" s="22">
        <v>110000</v>
      </c>
      <c r="H9" s="22">
        <v>40000</v>
      </c>
      <c r="I9" s="22">
        <v>150000</v>
      </c>
      <c r="J9" s="34"/>
      <c r="K9" s="13" t="b">
        <f t="shared" si="0"/>
        <v>1</v>
      </c>
      <c r="L9" s="11"/>
    </row>
    <row r="10" spans="1:12" x14ac:dyDescent="0.2">
      <c r="A10" s="5"/>
      <c r="B10" s="2"/>
      <c r="C10" s="2" t="s">
        <v>4</v>
      </c>
      <c r="D10" s="18"/>
      <c r="E10" s="43"/>
      <c r="F10" s="40"/>
      <c r="G10" s="15"/>
      <c r="H10" s="15"/>
      <c r="I10" s="15"/>
      <c r="J10" s="34"/>
      <c r="K10" s="13" t="b">
        <f t="shared" si="0"/>
        <v>1</v>
      </c>
      <c r="L10" s="11"/>
    </row>
    <row r="11" spans="1:12" x14ac:dyDescent="0.2">
      <c r="A11" s="5"/>
      <c r="B11" s="2"/>
      <c r="C11" s="20" t="s">
        <v>26</v>
      </c>
      <c r="D11" s="21">
        <f>SUM(E11:I11)</f>
        <v>4100000</v>
      </c>
      <c r="E11" s="44"/>
      <c r="F11" s="41">
        <v>2500000</v>
      </c>
      <c r="G11" s="22">
        <v>1000000</v>
      </c>
      <c r="H11" s="22">
        <v>150000</v>
      </c>
      <c r="I11" s="22">
        <v>450000</v>
      </c>
      <c r="J11" s="34"/>
      <c r="K11" s="13" t="b">
        <f t="shared" si="0"/>
        <v>1</v>
      </c>
      <c r="L11" s="11"/>
    </row>
    <row r="12" spans="1:12" x14ac:dyDescent="0.2">
      <c r="A12" s="5"/>
      <c r="B12" s="2"/>
      <c r="C12" s="2" t="s">
        <v>27</v>
      </c>
      <c r="D12" s="18">
        <f>SUM(E12:J12)</f>
        <v>9500</v>
      </c>
      <c r="E12" s="43">
        <v>500</v>
      </c>
      <c r="F12" s="40">
        <v>3000</v>
      </c>
      <c r="G12" s="15">
        <v>1500</v>
      </c>
      <c r="H12" s="16">
        <v>500</v>
      </c>
      <c r="I12" s="16">
        <v>1000</v>
      </c>
      <c r="J12" s="35">
        <v>3000</v>
      </c>
      <c r="K12" s="13" t="b">
        <f t="shared" si="0"/>
        <v>1</v>
      </c>
      <c r="L12" s="11"/>
    </row>
    <row r="13" spans="1:12" x14ac:dyDescent="0.2">
      <c r="A13" s="5"/>
      <c r="B13" s="2"/>
      <c r="C13" s="2" t="s">
        <v>5</v>
      </c>
      <c r="D13" s="18">
        <f>SUM(E13:J13)</f>
        <v>42000</v>
      </c>
      <c r="E13" s="43">
        <v>500</v>
      </c>
      <c r="F13" s="40">
        <v>4500</v>
      </c>
      <c r="G13" s="15">
        <v>12000</v>
      </c>
      <c r="H13" s="16">
        <v>0</v>
      </c>
      <c r="I13" s="16">
        <v>0</v>
      </c>
      <c r="J13" s="35">
        <v>25000</v>
      </c>
      <c r="K13" s="13" t="b">
        <f t="shared" si="0"/>
        <v>1</v>
      </c>
      <c r="L13" s="11"/>
    </row>
    <row r="14" spans="1:12" x14ac:dyDescent="0.2">
      <c r="A14" s="5"/>
      <c r="B14" s="2"/>
      <c r="C14" s="2" t="s">
        <v>6</v>
      </c>
      <c r="D14" s="18">
        <f>SUM(E14:J14)</f>
        <v>10000</v>
      </c>
      <c r="E14" s="43"/>
      <c r="F14" s="40"/>
      <c r="G14" s="15"/>
      <c r="H14" s="15"/>
      <c r="I14" s="15"/>
      <c r="J14" s="34">
        <v>10000</v>
      </c>
      <c r="K14" s="13" t="b">
        <f t="shared" si="0"/>
        <v>1</v>
      </c>
      <c r="L14" s="11"/>
    </row>
    <row r="15" spans="1:12" x14ac:dyDescent="0.2">
      <c r="A15" s="5"/>
      <c r="B15" s="2"/>
      <c r="C15" s="2"/>
      <c r="D15" s="18"/>
      <c r="E15" s="43"/>
      <c r="F15" s="40"/>
      <c r="G15" s="15"/>
      <c r="H15" s="15"/>
      <c r="I15" s="15"/>
      <c r="J15" s="34"/>
      <c r="K15" s="13" t="b">
        <f t="shared" si="0"/>
        <v>1</v>
      </c>
      <c r="L15" s="11"/>
    </row>
    <row r="16" spans="1:12" x14ac:dyDescent="0.2">
      <c r="A16" s="5"/>
      <c r="B16" s="2" t="s">
        <v>2</v>
      </c>
      <c r="C16" s="2"/>
      <c r="D16" s="18"/>
      <c r="E16" s="43"/>
      <c r="F16" s="40"/>
      <c r="G16" s="15"/>
      <c r="H16" s="15"/>
      <c r="I16" s="15"/>
      <c r="J16" s="34"/>
      <c r="K16" s="13" t="b">
        <f t="shared" si="0"/>
        <v>1</v>
      </c>
      <c r="L16" s="11"/>
    </row>
    <row r="17" spans="1:12" x14ac:dyDescent="0.2">
      <c r="A17" s="5"/>
      <c r="B17" s="2"/>
      <c r="C17" s="2" t="s">
        <v>7</v>
      </c>
      <c r="D17" s="18">
        <f>SUM(E17:J17)</f>
        <v>82000</v>
      </c>
      <c r="E17" s="43">
        <v>1000</v>
      </c>
      <c r="F17" s="40">
        <v>50000</v>
      </c>
      <c r="G17" s="15">
        <v>15000</v>
      </c>
      <c r="H17" s="16">
        <v>3000</v>
      </c>
      <c r="I17" s="16">
        <v>3000</v>
      </c>
      <c r="J17" s="35">
        <v>10000</v>
      </c>
      <c r="K17" s="13" t="b">
        <f t="shared" si="0"/>
        <v>1</v>
      </c>
      <c r="L17" s="11"/>
    </row>
    <row r="18" spans="1:12" x14ac:dyDescent="0.2">
      <c r="A18" s="5"/>
      <c r="B18" s="2"/>
      <c r="C18" s="2" t="s">
        <v>28</v>
      </c>
      <c r="D18" s="18">
        <v>40000</v>
      </c>
      <c r="E18" s="43">
        <f>$D$18/$D$17*E17</f>
        <v>487.80487804878049</v>
      </c>
      <c r="F18" s="40">
        <f t="shared" ref="F18:J18" si="1">$D$18/$D$17*F17</f>
        <v>24390.243902439022</v>
      </c>
      <c r="G18" s="15">
        <f t="shared" si="1"/>
        <v>7317.0731707317073</v>
      </c>
      <c r="H18" s="15">
        <f t="shared" si="1"/>
        <v>1463.4146341463415</v>
      </c>
      <c r="I18" s="15">
        <f t="shared" si="1"/>
        <v>1463.4146341463415</v>
      </c>
      <c r="J18" s="34">
        <f t="shared" si="1"/>
        <v>4878.0487804878048</v>
      </c>
      <c r="K18" s="13" t="b">
        <f t="shared" si="0"/>
        <v>1</v>
      </c>
      <c r="L18" s="11"/>
    </row>
    <row r="19" spans="1:12" x14ac:dyDescent="0.2">
      <c r="A19" s="5"/>
      <c r="B19" s="2"/>
      <c r="C19" s="2" t="s">
        <v>8</v>
      </c>
      <c r="D19" s="18">
        <v>25000</v>
      </c>
      <c r="E19" s="43">
        <f>D19/6</f>
        <v>4166.666666666667</v>
      </c>
      <c r="F19" s="40">
        <f>E19</f>
        <v>4166.666666666667</v>
      </c>
      <c r="G19" s="15">
        <f t="shared" ref="G19:J19" si="2">F19</f>
        <v>4166.666666666667</v>
      </c>
      <c r="H19" s="15">
        <f t="shared" si="2"/>
        <v>4166.666666666667</v>
      </c>
      <c r="I19" s="15">
        <f t="shared" si="2"/>
        <v>4166.666666666667</v>
      </c>
      <c r="J19" s="34">
        <f t="shared" si="2"/>
        <v>4166.666666666667</v>
      </c>
      <c r="K19" s="13" t="b">
        <f t="shared" si="0"/>
        <v>1</v>
      </c>
      <c r="L19" s="11"/>
    </row>
    <row r="20" spans="1:12" x14ac:dyDescent="0.2">
      <c r="A20" s="5"/>
      <c r="B20" s="2"/>
      <c r="C20" s="2" t="s">
        <v>9</v>
      </c>
      <c r="D20" s="18">
        <v>60000</v>
      </c>
      <c r="E20" s="43"/>
      <c r="F20" s="40"/>
      <c r="G20" s="15"/>
      <c r="H20" s="15"/>
      <c r="I20" s="15"/>
      <c r="J20" s="34">
        <v>60000</v>
      </c>
      <c r="K20" s="13" t="b">
        <f t="shared" si="0"/>
        <v>1</v>
      </c>
      <c r="L20" s="11"/>
    </row>
    <row r="21" spans="1:12" x14ac:dyDescent="0.2">
      <c r="A21" s="5"/>
      <c r="B21" s="2"/>
      <c r="C21" s="2" t="s">
        <v>10</v>
      </c>
      <c r="D21" s="18">
        <v>0</v>
      </c>
      <c r="E21" s="43"/>
      <c r="F21" s="40"/>
      <c r="G21" s="15"/>
      <c r="H21" s="15"/>
      <c r="I21" s="15"/>
      <c r="J21" s="34"/>
      <c r="K21" s="13" t="b">
        <f t="shared" si="0"/>
        <v>1</v>
      </c>
      <c r="L21" s="11"/>
    </row>
    <row r="22" spans="1:12" ht="15.75" thickBot="1" x14ac:dyDescent="0.3">
      <c r="A22" s="5"/>
      <c r="B22" s="2"/>
      <c r="C22" s="1" t="s">
        <v>29</v>
      </c>
      <c r="D22" s="55">
        <f>D8+D12+D13+D14+D17+D18+D19+D20</f>
        <v>515500</v>
      </c>
      <c r="E22" s="48">
        <f>E8+E12+E13+E14+E17+E18+E19+E20</f>
        <v>31654.471544715449</v>
      </c>
      <c r="F22" s="42">
        <f t="shared" ref="F22:J22" si="3">F8+F12+F13+F14+F17+F18+F19+F20</f>
        <v>131056.91056910569</v>
      </c>
      <c r="G22" s="23">
        <f t="shared" si="3"/>
        <v>81983.739837398374</v>
      </c>
      <c r="H22" s="23">
        <f t="shared" si="3"/>
        <v>49130.081300813006</v>
      </c>
      <c r="I22" s="23">
        <f t="shared" si="3"/>
        <v>44630.081300813006</v>
      </c>
      <c r="J22" s="36">
        <f t="shared" si="3"/>
        <v>177044.71544715448</v>
      </c>
      <c r="K22" s="13" t="b">
        <f>SUM(E22:J22)=D22</f>
        <v>1</v>
      </c>
      <c r="L22" s="11"/>
    </row>
    <row r="23" spans="1:12" ht="16.5" thickTop="1" thickBot="1" x14ac:dyDescent="0.3">
      <c r="A23" s="6"/>
      <c r="B23" s="7"/>
      <c r="C23" s="24" t="s">
        <v>30</v>
      </c>
      <c r="D23" s="25">
        <f>D9+D11</f>
        <v>4600000</v>
      </c>
      <c r="E23" s="14"/>
      <c r="F23" s="14"/>
      <c r="G23" s="14"/>
      <c r="H23" s="14"/>
      <c r="I23" s="14"/>
      <c r="J23" s="37"/>
      <c r="K23" s="14"/>
    </row>
    <row r="24" spans="1:12" ht="15.75" thickBot="1" x14ac:dyDescent="0.3">
      <c r="D24" s="19">
        <f>SUM(D7:D21)</f>
        <v>5115500</v>
      </c>
      <c r="E24" s="51" t="s">
        <v>42</v>
      </c>
      <c r="F24" s="65" t="s">
        <v>43</v>
      </c>
      <c r="G24" s="66"/>
      <c r="H24" s="66"/>
      <c r="I24" s="66"/>
      <c r="J24" s="67"/>
      <c r="K24" s="14"/>
    </row>
    <row r="25" spans="1:12" ht="15.75" thickTop="1" x14ac:dyDescent="0.25">
      <c r="E25" s="52">
        <f>F25+G25+H25+I25</f>
        <v>750</v>
      </c>
      <c r="F25" s="50">
        <v>350</v>
      </c>
      <c r="G25" s="50">
        <v>200</v>
      </c>
      <c r="H25" s="50">
        <v>20</v>
      </c>
      <c r="I25" s="50">
        <v>180</v>
      </c>
      <c r="J25" s="47"/>
      <c r="K25" s="14"/>
    </row>
    <row r="26" spans="1:12" ht="15" x14ac:dyDescent="0.25">
      <c r="C26" s="45"/>
      <c r="D26" s="53" t="s">
        <v>44</v>
      </c>
      <c r="E26" s="54">
        <f>E22/E25</f>
        <v>42.205962059620596</v>
      </c>
      <c r="F26" s="14"/>
      <c r="G26" s="14"/>
      <c r="H26" s="14"/>
      <c r="I26" s="14"/>
      <c r="J26" s="37"/>
      <c r="K26" s="14"/>
    </row>
    <row r="27" spans="1:12" x14ac:dyDescent="0.2">
      <c r="C27" s="49" t="s">
        <v>41</v>
      </c>
      <c r="D27" s="45"/>
      <c r="E27" s="46"/>
      <c r="F27" s="46">
        <f>$E$26*F25</f>
        <v>14772.086720867208</v>
      </c>
      <c r="G27" s="46">
        <f t="shared" ref="G27:J27" si="4">$E$26*G25</f>
        <v>8441.1924119241194</v>
      </c>
      <c r="H27" s="46">
        <f t="shared" si="4"/>
        <v>844.11924119241189</v>
      </c>
      <c r="I27" s="46">
        <f t="shared" si="4"/>
        <v>7597.0731707317073</v>
      </c>
      <c r="J27" s="47">
        <f t="shared" si="4"/>
        <v>0</v>
      </c>
      <c r="K27" s="14" t="b">
        <f>SUM(F27:J27)=E22</f>
        <v>1</v>
      </c>
    </row>
    <row r="28" spans="1:12" ht="15.75" thickBot="1" x14ac:dyDescent="0.3">
      <c r="F28" s="26">
        <f>F22+F27</f>
        <v>145828.9972899729</v>
      </c>
      <c r="G28" s="26">
        <f t="shared" ref="G28:J28" si="5">G22+G27</f>
        <v>90424.93224932249</v>
      </c>
      <c r="H28" s="26">
        <f t="shared" si="5"/>
        <v>49974.200542005419</v>
      </c>
      <c r="I28" s="26">
        <f t="shared" si="5"/>
        <v>52227.154471544716</v>
      </c>
      <c r="J28" s="38">
        <f t="shared" si="5"/>
        <v>177044.71544715448</v>
      </c>
      <c r="K28" s="27" t="b">
        <f>SUM(F28:J28)=D22</f>
        <v>1</v>
      </c>
    </row>
    <row r="29" spans="1:12" ht="15" thickTop="1" x14ac:dyDescent="0.2"/>
  </sheetData>
  <mergeCells count="2">
    <mergeCell ref="F24:J24"/>
    <mergeCell ref="F2:J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showGridLines="0" workbookViewId="0">
      <selection activeCell="A7" sqref="A7"/>
    </sheetView>
  </sheetViews>
  <sheetFormatPr baseColWidth="10" defaultRowHeight="14.25" x14ac:dyDescent="0.2"/>
  <cols>
    <col min="2" max="2" width="12.625" bestFit="1" customWidth="1"/>
    <col min="3" max="3" width="11.25" bestFit="1" customWidth="1"/>
    <col min="4" max="4" width="12.625" bestFit="1" customWidth="1"/>
    <col min="5" max="5" width="13.375" customWidth="1"/>
  </cols>
  <sheetData>
    <row r="2" spans="1:6" ht="15" thickBot="1" x14ac:dyDescent="0.25"/>
    <row r="3" spans="1:6" x14ac:dyDescent="0.2">
      <c r="B3" s="28" t="s">
        <v>31</v>
      </c>
      <c r="C3" s="28" t="s">
        <v>32</v>
      </c>
      <c r="D3" s="28" t="s">
        <v>33</v>
      </c>
      <c r="E3" s="28" t="s">
        <v>35</v>
      </c>
      <c r="F3" t="s">
        <v>34</v>
      </c>
    </row>
    <row r="4" spans="1:6" x14ac:dyDescent="0.2">
      <c r="B4" s="29">
        <v>1.1883408071748964</v>
      </c>
      <c r="C4" s="29">
        <v>69.50672645739759</v>
      </c>
      <c r="D4" s="30"/>
      <c r="E4" s="30" t="s">
        <v>36</v>
      </c>
      <c r="F4">
        <f>B4+C4</f>
        <v>70.695067264572486</v>
      </c>
    </row>
    <row r="5" spans="1:6" ht="28.15" customHeight="1" x14ac:dyDescent="0.2">
      <c r="A5" s="31" t="s">
        <v>37</v>
      </c>
      <c r="B5" s="32">
        <v>-180000</v>
      </c>
      <c r="C5" s="32">
        <v>200</v>
      </c>
      <c r="D5" s="32">
        <v>200000</v>
      </c>
      <c r="E5" s="33">
        <f>B5*$B$4+C5*$C$4+D5</f>
        <v>-1.8335413187742233E-9</v>
      </c>
    </row>
    <row r="6" spans="1:6" ht="28.15" customHeight="1" x14ac:dyDescent="0.2">
      <c r="A6" s="31" t="s">
        <v>38</v>
      </c>
      <c r="B6" s="32">
        <v>20000</v>
      </c>
      <c r="C6" s="32">
        <v>-2500</v>
      </c>
      <c r="D6" s="32">
        <v>150000</v>
      </c>
      <c r="E6" s="33">
        <f>B6*$B$4+C6*$C$4+D6</f>
        <v>3.9581209421157837E-9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BAB</vt:lpstr>
      <vt:lpstr>IBL - Solver</vt:lpstr>
      <vt:lpstr>Tabelle3</vt:lpstr>
    </vt:vector>
  </TitlesOfParts>
  <Company>HWR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Witte, Frank</dc:creator>
  <cp:lastModifiedBy>admin</cp:lastModifiedBy>
  <dcterms:created xsi:type="dcterms:W3CDTF">2017-05-10T09:34:39Z</dcterms:created>
  <dcterms:modified xsi:type="dcterms:W3CDTF">2017-05-31T20:35:42Z</dcterms:modified>
</cp:coreProperties>
</file>